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0" yWindow="0" windowWidth="24000" windowHeight="9750"/>
  </bookViews>
  <sheets>
    <sheet name="Дефектовка" sheetId="3" r:id="rId1"/>
    <sheet name="Валка" sheetId="5" r:id="rId2"/>
  </sheets>
  <calcPr calcId="145621"/>
</workbook>
</file>

<file path=xl/calcChain.xml><?xml version="1.0" encoding="utf-8"?>
<calcChain xmlns="http://schemas.openxmlformats.org/spreadsheetml/2006/main">
  <c r="D61" i="3" l="1"/>
  <c r="D60" i="3"/>
  <c r="D59" i="3"/>
  <c r="D34" i="3"/>
  <c r="D24" i="3"/>
  <c r="D41" i="3" l="1"/>
  <c r="D42" i="3" s="1"/>
  <c r="C21" i="5" l="1"/>
  <c r="K20" i="5"/>
  <c r="J20" i="5"/>
  <c r="E20" i="5"/>
  <c r="J19" i="5"/>
  <c r="K19" i="5" s="1"/>
  <c r="E19" i="5"/>
  <c r="K18" i="5"/>
  <c r="J18" i="5"/>
  <c r="E18" i="5"/>
  <c r="J17" i="5"/>
  <c r="K17" i="5" s="1"/>
  <c r="E17" i="5"/>
  <c r="K16" i="5"/>
  <c r="J16" i="5"/>
  <c r="E16" i="5"/>
  <c r="G16" i="5" s="1"/>
  <c r="J15" i="5"/>
  <c r="K15" i="5" s="1"/>
  <c r="E15" i="5"/>
  <c r="J14" i="5"/>
  <c r="K14" i="5" s="1"/>
  <c r="E14" i="5"/>
  <c r="K13" i="5"/>
  <c r="J13" i="5"/>
  <c r="E13" i="5"/>
  <c r="J12" i="5"/>
  <c r="K12" i="5" s="1"/>
  <c r="E12" i="5"/>
  <c r="K11" i="5"/>
  <c r="J11" i="5"/>
  <c r="E11" i="5"/>
  <c r="J10" i="5"/>
  <c r="K10" i="5" s="1"/>
  <c r="E10" i="5"/>
  <c r="J21" i="5" l="1"/>
  <c r="E21" i="5"/>
  <c r="L19" i="5"/>
  <c r="F10" i="5"/>
  <c r="G11" i="5"/>
  <c r="H11" i="5" s="1"/>
  <c r="L11" i="5"/>
  <c r="G13" i="5"/>
  <c r="H13" i="5" s="1"/>
  <c r="L16" i="5"/>
  <c r="G20" i="5"/>
  <c r="L20" i="5" s="1"/>
  <c r="G15" i="5"/>
  <c r="L15" i="5" s="1"/>
  <c r="H16" i="5"/>
  <c r="L13" i="5"/>
  <c r="F15" i="5"/>
  <c r="G18" i="5"/>
  <c r="H18" i="5" s="1"/>
  <c r="G10" i="5"/>
  <c r="H10" i="5"/>
  <c r="L10" i="5"/>
  <c r="G12" i="5"/>
  <c r="H12" i="5" s="1"/>
  <c r="G14" i="5"/>
  <c r="H14" i="5" s="1"/>
  <c r="G17" i="5"/>
  <c r="H17" i="5" s="1"/>
  <c r="G19" i="5"/>
  <c r="H19" i="5" s="1"/>
  <c r="L14" i="5" l="1"/>
  <c r="I10" i="5"/>
  <c r="L17" i="5"/>
  <c r="G21" i="5"/>
  <c r="H20" i="5"/>
  <c r="L12" i="5"/>
  <c r="L21" i="5"/>
  <c r="H15" i="5"/>
  <c r="I15" i="5" s="1"/>
  <c r="L18" i="5"/>
  <c r="D21" i="3"/>
  <c r="H21" i="5" l="1"/>
  <c r="D62" i="3" l="1"/>
  <c r="D54" i="3"/>
  <c r="D55" i="3" s="1"/>
  <c r="D47" i="3"/>
  <c r="D22" i="3"/>
  <c r="D14" i="3"/>
  <c r="D15" i="3" s="1"/>
  <c r="D53" i="3"/>
  <c r="D19" i="3"/>
  <c r="D43" i="3"/>
  <c r="D44" i="3" s="1"/>
  <c r="D31" i="3"/>
  <c r="D32" i="3" s="1"/>
  <c r="D52" i="3" l="1"/>
  <c r="D58" i="3"/>
</calcChain>
</file>

<file path=xl/sharedStrings.xml><?xml version="1.0" encoding="utf-8"?>
<sst xmlns="http://schemas.openxmlformats.org/spreadsheetml/2006/main" count="147" uniqueCount="88">
  <si>
    <t>№ п/п</t>
  </si>
  <si>
    <t>Наименование работ</t>
  </si>
  <si>
    <t>Ед.изм.</t>
  </si>
  <si>
    <t>Кол-во</t>
  </si>
  <si>
    <t>тн</t>
  </si>
  <si>
    <t>Ведомость объемов</t>
  </si>
  <si>
    <t>м.п.</t>
  </si>
  <si>
    <t>м3</t>
  </si>
  <si>
    <t>м2</t>
  </si>
  <si>
    <t>на благоустройство дворовой территории по адресу</t>
  </si>
  <si>
    <t>Устройство покрытия из мелкозернистого плотного а/бетона фракции до 10 мм, толщ.4см., марка II, тип Б</t>
  </si>
  <si>
    <t>(должность, подпись, расшифровка)</t>
  </si>
  <si>
    <t>Проверил: ___________________________</t>
  </si>
  <si>
    <t>Устройство парковки</t>
  </si>
  <si>
    <t>Ремонт отмостки</t>
  </si>
  <si>
    <t>Разборка а/б покрытия  отмостки  толщиной 4 см, отб. молотками вручную</t>
  </si>
  <si>
    <t>Засыпка и планировка вручную пазух  вдоль бортовых камней шириной 1м и толщиной 15 см с внесением растительной земли (группа грунтов 1). Работы производить вручную в целях исключения повреждения новых бортовых камней</t>
  </si>
  <si>
    <t>Устройство покрытия из мелкозернистого пористого а/бетона фракции до 20 мм, толщ. 4см, тип Б, марка II</t>
  </si>
  <si>
    <t>Разборка бортовых камней на щебеночном основании П-5У</t>
  </si>
  <si>
    <t>Ремонт существующих тротуаров</t>
  </si>
  <si>
    <t>м3/тн</t>
  </si>
  <si>
    <t>м2/тн</t>
  </si>
  <si>
    <t>Восстановление дорожной одежды проезда</t>
  </si>
  <si>
    <t>Засыпка и планировка вручную пазух  вдоль бортовых камней шириной 100 м и толщиной 15см с внесением растительной земли (группа грунтов 1). Работы производить вручную в целях исключения повреждения новых бортовых камней</t>
  </si>
  <si>
    <t xml:space="preserve">Установка бортовых камней П1У (ГОСТ 6665-91) на щебеночном основании </t>
  </si>
  <si>
    <t>Установка бортовых камней П1У (ГОСТ 6665-91)на щебеночном основании</t>
  </si>
  <si>
    <t>Установка бортовых камней П5У(ГОСТ 6665-91) на щебеночном основании</t>
  </si>
  <si>
    <t>Устройство подстилающего и выравнивающего слоя из доменного шлака фр.5-10, толщ.10см. (коэффициент уплотнения 1,26)</t>
  </si>
  <si>
    <t>Устройство основания из щебня доменного шлака фр.5-10, толщ.12см.</t>
  </si>
  <si>
    <t>Устройство выравнивающего слоя из щебня доменного шлака фр.5-10 на существующее основание (коэффициент уплотнения 1,26), Н=16 см</t>
  </si>
  <si>
    <t>Деревья</t>
  </si>
  <si>
    <t>Объем стволов Vc</t>
  </si>
  <si>
    <t>Объем веток</t>
  </si>
  <si>
    <t>Объем стволов и веток</t>
  </si>
  <si>
    <t xml:space="preserve">Объем корня Vк </t>
  </si>
  <si>
    <t>Всего</t>
  </si>
  <si>
    <t>D</t>
  </si>
  <si>
    <t>1 шт.</t>
  </si>
  <si>
    <t>всего</t>
  </si>
  <si>
    <r>
      <t xml:space="preserve">Vв                               </t>
    </r>
    <r>
      <rPr>
        <sz val="10"/>
        <rFont val="Times New Roman"/>
        <family val="1"/>
        <charset val="204"/>
      </rPr>
      <t xml:space="preserve"> (15% от Vc)</t>
    </r>
  </si>
  <si>
    <t>V=Vc+Vв</t>
  </si>
  <si>
    <r>
      <t xml:space="preserve">1 шт.               </t>
    </r>
    <r>
      <rPr>
        <sz val="10"/>
        <rFont val="Times New Roman"/>
        <family val="1"/>
        <charset val="204"/>
      </rPr>
      <t>(П*R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*1,5*1,5)</t>
    </r>
  </si>
  <si>
    <t>Vс+Vв+Vк</t>
  </si>
  <si>
    <t>м</t>
  </si>
  <si>
    <t>штук</t>
  </si>
  <si>
    <t>м3*шт</t>
  </si>
  <si>
    <t>тополь,карагач, береза, клен, черемуха, рябина</t>
  </si>
  <si>
    <t>Итого:</t>
  </si>
  <si>
    <t>Расчет объемов выкорчеванных пней</t>
  </si>
  <si>
    <t>Центральный район Квартал 58-59 (пр.Октябрьский,46)</t>
  </si>
  <si>
    <t>Разборка а/б покрытия тротуаров толщ. 4см отб. молотком</t>
  </si>
  <si>
    <t>Перевозка строительного мусора (класс груза 1) на расстояние 11 км</t>
  </si>
  <si>
    <t>Устройство подстилающих слоев из щебня доменного шлака фр.5-10 под тротуарные бордюры L=67 м.п., В=20см, Н=10 см</t>
  </si>
  <si>
    <r>
      <t xml:space="preserve">Составил:                </t>
    </r>
    <r>
      <rPr>
        <u/>
        <sz val="12"/>
        <rFont val="Times New Roman"/>
        <family val="1"/>
        <charset val="204"/>
      </rPr>
      <t>Удовица А.С,</t>
    </r>
  </si>
  <si>
    <t>Разработка щебеночного основания под устройство проезда бульдозерами мощностью 79 кВт (108 л.с.) с перемещием до 10м (587*0,06), объёмный вес 1,75т/м3 ((587*0,06)*1,75). Погрузка и вывоз на полигон, расстояние 11 км</t>
  </si>
  <si>
    <t>Резка дорожного бортового камня с целью понижения тротуара к проезжей части. 4 реза по 1,5м</t>
  </si>
  <si>
    <t>Разработка  грунта бульдозерами мощностью 79 кВт (108 л.с.) с перемещением до 10м,  группа грунтов 2, объёмный вес 1,4т/м3 (510*0,31). Погрузка и вывоз грунта на полигон, расстояние 11 км</t>
  </si>
  <si>
    <t>510/ 158,1</t>
  </si>
  <si>
    <t xml:space="preserve">Устройство шлакового основания из щебня доменного фр.40-70, толщ.15 см. (510*0,15) </t>
  </si>
  <si>
    <t>Устройство шлакового основания из щебня доменного фр.20-40, толщ. 7см. (510*0,07)</t>
  </si>
  <si>
    <t>Устройство шлакового основания из щебня доменного фр.5-10, толщ. 1 см. (510*0,01)</t>
  </si>
  <si>
    <t>510</t>
  </si>
  <si>
    <t>Устройство подстилающих слоев из щебня доменного шлака фр.5-10 под дорожные бордюры L=65 м.п., В=30см, Н=15 см</t>
  </si>
  <si>
    <t>Розлив битума, (510*0,0005)</t>
  </si>
  <si>
    <t>Погрузочные работы (10*0,05+92*0,04*1,98)</t>
  </si>
  <si>
    <t xml:space="preserve">Устройство подстилающих слоев из щебня доменного шлака фр.5-10 под тротуарные бордюры L=10 м.п., В=20см, Н=10 см </t>
  </si>
  <si>
    <t>ул. Клименко,29/3 (минимальный перечень работ)</t>
  </si>
  <si>
    <r>
      <t xml:space="preserve">Разборка существующих бортовых камней на щебеночном основании П-1У по всей площади а/б дорожного покрытия. Масса 1п.м. - 125кг, </t>
    </r>
    <r>
      <rPr>
        <i/>
        <sz val="12"/>
        <rFont val="Times New Roman"/>
        <family val="1"/>
        <charset val="204"/>
      </rPr>
      <t>l</t>
    </r>
    <r>
      <rPr>
        <sz val="12"/>
        <rFont val="Times New Roman"/>
        <family val="1"/>
        <charset val="204"/>
      </rPr>
      <t>=148 п.м.</t>
    </r>
  </si>
  <si>
    <t>Срезка а/б покрытия фрезой всей площади существующей дорожной одежды проезда (956м2) толщиной в 7 см, лом асфальтобетона</t>
  </si>
  <si>
    <t>Погрузочные работы бортовых камней (148*125/1000)</t>
  </si>
  <si>
    <t>Перевозка строительного мусора (класс груза 1) на расстояние 11 км (18,50+(956*0,07)*1,98)</t>
  </si>
  <si>
    <t>57,36 / 100,38</t>
  </si>
  <si>
    <t>Устройство покрытия из мелкозернистого пористого а/бетона фракции до 20 мм, тип Б, марка II, толщиной в  4см (956*0,04)</t>
  </si>
  <si>
    <t>956\</t>
  </si>
  <si>
    <t>Розлив битума, (956*0,0005)</t>
  </si>
  <si>
    <t>Устройство подстилающих слоев из щебня доменного шлака фр.5-10 под дорожные бордюры L=148 м.п., В=30см, Н=15 см</t>
  </si>
  <si>
    <t>Погрузочные работы, ((80*0,04)*1,98)+(67*0,05)</t>
  </si>
  <si>
    <t>Перевозка строительного мусора (класс груза 1) на расстояние 11 км, ((80,04)*1,98)+(67*0,05)</t>
  </si>
  <si>
    <t>Разработка грунта вручную вдоль цоколя на ширину 25 см, Н=25 см под устройство обмазочной гидроизоляции,  группа грунтов 2, объёмный вес 1,4т/м3, (длина цоколя МКД - 67м.п.; 67*0,25*0,25)</t>
  </si>
  <si>
    <t>Гидроструйная очистка поверхности под устройство обмазочной гидроизоляции (длина цоколя МКД - 67м.п.) (67*0,25)</t>
  </si>
  <si>
    <t>Обратная засыпка грунта вручную, группа грунтов 1, объёмный вес 1,4т/м3, (67*0,25*0,25)</t>
  </si>
  <si>
    <t>Устройство обмазочной битумной гидроизоляции по периметру цоколя в 2 слоя высотой 0,25м (67*0,25)</t>
  </si>
  <si>
    <t>СОГЛАСОВАНО:</t>
  </si>
  <si>
    <t>УТВЕРЖДАЮ:</t>
  </si>
  <si>
    <t>ООО "Атлант"</t>
  </si>
  <si>
    <t>ООО "УК-СЕМЕРКА"</t>
  </si>
  <si>
    <t>_______________Куприенко С. С.</t>
  </si>
  <si>
    <t>_______________ Простак Д.Э.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</si>
</sst>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5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/>
    <xf numFmtId="0" fontId="5" fillId="0" borderId="0" xfId="0" applyFont="1"/>
    <xf numFmtId="0" fontId="0" fillId="0" borderId="0" xfId="0" applyBorder="1"/>
    <xf numFmtId="0" fontId="6" fillId="0" borderId="0" xfId="0" applyFont="1"/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0" xfId="0" applyFont="1" applyFill="1"/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/>
    <xf numFmtId="0" fontId="5" fillId="0" borderId="0" xfId="0" applyFont="1"/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vertical="center" textRotation="90"/>
    </xf>
    <xf numFmtId="0" fontId="9" fillId="0" borderId="0" xfId="0" applyFont="1" applyFill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5" fontId="0" fillId="4" borderId="3" xfId="0" applyNumberFormat="1" applyFill="1" applyBorder="1" applyAlignment="1">
      <alignment horizontal="center" vertical="center"/>
    </xf>
    <xf numFmtId="2" fontId="0" fillId="0" borderId="20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65" fontId="0" fillId="0" borderId="19" xfId="0" applyNumberForma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15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 vertical="center" textRotation="90"/>
    </xf>
    <xf numFmtId="2" fontId="2" fillId="0" borderId="15" xfId="0" applyNumberFormat="1" applyFont="1" applyFill="1" applyBorder="1" applyAlignment="1">
      <alignment horizontal="center" vertical="center" textRotation="90"/>
    </xf>
    <xf numFmtId="2" fontId="2" fillId="0" borderId="18" xfId="0" applyNumberFormat="1" applyFont="1" applyFill="1" applyBorder="1" applyAlignment="1">
      <alignment horizontal="center" vertical="center" textRotation="90"/>
    </xf>
    <xf numFmtId="2" fontId="2" fillId="0" borderId="11" xfId="0" applyNumberFormat="1" applyFont="1" applyFill="1" applyBorder="1" applyAlignment="1">
      <alignment horizontal="center" vertical="center" textRotation="90"/>
    </xf>
    <xf numFmtId="2" fontId="2" fillId="0" borderId="19" xfId="0" applyNumberFormat="1" applyFont="1" applyFill="1" applyBorder="1" applyAlignment="1">
      <alignment horizontal="center" vertical="center" textRotation="90"/>
    </xf>
    <xf numFmtId="2" fontId="2" fillId="0" borderId="22" xfId="0" applyNumberFormat="1" applyFont="1" applyFill="1" applyBorder="1" applyAlignment="1">
      <alignment horizontal="center" vertical="center" textRotation="90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2" fontId="4" fillId="0" borderId="2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/>
    <xf numFmtId="2" fontId="14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4"/>
  <sheetViews>
    <sheetView tabSelected="1" topLeftCell="A49" zoomScale="90" zoomScaleNormal="90" workbookViewId="0">
      <selection activeCell="E73" sqref="E73"/>
    </sheetView>
  </sheetViews>
  <sheetFormatPr defaultRowHeight="12.75" x14ac:dyDescent="0.2"/>
  <cols>
    <col min="1" max="1" width="6.42578125" customWidth="1"/>
    <col min="2" max="2" width="75.42578125" customWidth="1"/>
    <col min="3" max="3" width="12" customWidth="1"/>
    <col min="4" max="4" width="15.28515625" customWidth="1"/>
    <col min="5" max="7" width="9.140625" style="3"/>
  </cols>
  <sheetData>
    <row r="1" spans="1:7" s="16" customFormat="1" x14ac:dyDescent="0.2">
      <c r="E1" s="17"/>
      <c r="F1" s="17"/>
      <c r="G1" s="17"/>
    </row>
    <row r="2" spans="1:7" s="16" customFormat="1" x14ac:dyDescent="0.2">
      <c r="A2" s="98" t="s">
        <v>82</v>
      </c>
      <c r="B2" s="98"/>
      <c r="C2" s="99" t="s">
        <v>83</v>
      </c>
      <c r="D2" s="100"/>
    </row>
    <row r="3" spans="1:7" s="16" customFormat="1" ht="17.25" customHeight="1" x14ac:dyDescent="0.2">
      <c r="A3" s="101" t="s">
        <v>84</v>
      </c>
      <c r="B3" s="101"/>
      <c r="C3" s="101" t="s">
        <v>85</v>
      </c>
      <c r="D3" s="101"/>
    </row>
    <row r="4" spans="1:7" s="16" customFormat="1" ht="25.5" customHeight="1" x14ac:dyDescent="0.2">
      <c r="A4" s="101" t="s">
        <v>86</v>
      </c>
      <c r="B4" s="101"/>
      <c r="C4" s="102" t="s">
        <v>87</v>
      </c>
      <c r="D4" s="102"/>
    </row>
    <row r="5" spans="1:7" ht="23.25" customHeight="1" x14ac:dyDescent="0.2">
      <c r="B5" s="1"/>
      <c r="C5" s="2"/>
      <c r="D5" s="1"/>
    </row>
    <row r="6" spans="1:7" ht="15.75" x14ac:dyDescent="0.2">
      <c r="A6" s="65" t="s">
        <v>5</v>
      </c>
      <c r="B6" s="66"/>
      <c r="C6" s="66"/>
      <c r="D6" s="66"/>
    </row>
    <row r="7" spans="1:7" ht="15.75" x14ac:dyDescent="0.2">
      <c r="A7" s="65" t="s">
        <v>9</v>
      </c>
      <c r="B7" s="66"/>
      <c r="C7" s="66"/>
      <c r="D7" s="66"/>
    </row>
    <row r="8" spans="1:7" ht="15.75" x14ac:dyDescent="0.2">
      <c r="A8" s="65" t="s">
        <v>66</v>
      </c>
      <c r="B8" s="66"/>
      <c r="C8" s="66"/>
      <c r="D8" s="66"/>
    </row>
    <row r="9" spans="1:7" ht="13.5" customHeight="1" x14ac:dyDescent="0.2">
      <c r="B9" s="1"/>
      <c r="C9" s="1"/>
      <c r="D9" s="1"/>
    </row>
    <row r="10" spans="1:7" s="116" customFormat="1" ht="27" customHeight="1" x14ac:dyDescent="0.2">
      <c r="A10" s="103" t="s">
        <v>0</v>
      </c>
      <c r="B10" s="103" t="s">
        <v>1</v>
      </c>
      <c r="C10" s="103" t="s">
        <v>2</v>
      </c>
      <c r="D10" s="103" t="s">
        <v>3</v>
      </c>
      <c r="E10" s="14"/>
      <c r="F10" s="14"/>
      <c r="G10" s="14"/>
    </row>
    <row r="11" spans="1:7" s="119" customFormat="1" ht="15.75" x14ac:dyDescent="0.2">
      <c r="A11" s="104"/>
      <c r="B11" s="117" t="s">
        <v>22</v>
      </c>
      <c r="C11" s="104"/>
      <c r="D11" s="105"/>
      <c r="E11" s="118"/>
      <c r="F11" s="118"/>
      <c r="G11" s="118"/>
    </row>
    <row r="12" spans="1:7" s="116" customFormat="1" ht="33.75" customHeight="1" x14ac:dyDescent="0.2">
      <c r="A12" s="15">
        <v>1</v>
      </c>
      <c r="B12" s="106" t="s">
        <v>67</v>
      </c>
      <c r="C12" s="15" t="s">
        <v>6</v>
      </c>
      <c r="D12" s="107">
        <v>148</v>
      </c>
      <c r="E12" s="14"/>
      <c r="F12" s="14"/>
      <c r="G12" s="14"/>
    </row>
    <row r="13" spans="1:7" s="116" customFormat="1" ht="31.5" customHeight="1" x14ac:dyDescent="0.2">
      <c r="A13" s="15">
        <v>2</v>
      </c>
      <c r="B13" s="106" t="s">
        <v>68</v>
      </c>
      <c r="C13" s="15" t="s">
        <v>8</v>
      </c>
      <c r="D13" s="107">
        <v>956</v>
      </c>
      <c r="E13" s="14"/>
      <c r="F13" s="14"/>
      <c r="G13" s="14"/>
    </row>
    <row r="14" spans="1:7" s="116" customFormat="1" ht="18.75" customHeight="1" x14ac:dyDescent="0.2">
      <c r="A14" s="15">
        <v>3</v>
      </c>
      <c r="B14" s="106" t="s">
        <v>69</v>
      </c>
      <c r="C14" s="15" t="s">
        <v>4</v>
      </c>
      <c r="D14" s="108">
        <f>(D12*125)/1000</f>
        <v>18.5</v>
      </c>
      <c r="E14" s="14"/>
      <c r="F14" s="14"/>
      <c r="G14" s="14"/>
    </row>
    <row r="15" spans="1:7" s="116" customFormat="1" ht="31.5" customHeight="1" x14ac:dyDescent="0.2">
      <c r="A15" s="15">
        <v>4</v>
      </c>
      <c r="B15" s="106" t="s">
        <v>70</v>
      </c>
      <c r="C15" s="15" t="s">
        <v>4</v>
      </c>
      <c r="D15" s="108">
        <f>D14+((D13*0.07)*1.98)</f>
        <v>151.0016</v>
      </c>
      <c r="E15" s="14"/>
      <c r="F15" s="14"/>
      <c r="G15" s="14"/>
    </row>
    <row r="16" spans="1:7" s="116" customFormat="1" ht="47.25" customHeight="1" x14ac:dyDescent="0.2">
      <c r="A16" s="15">
        <v>5</v>
      </c>
      <c r="B16" s="106" t="s">
        <v>54</v>
      </c>
      <c r="C16" s="15" t="s">
        <v>20</v>
      </c>
      <c r="D16" s="107" t="s">
        <v>71</v>
      </c>
      <c r="E16" s="14"/>
      <c r="F16" s="14"/>
      <c r="G16" s="14"/>
    </row>
    <row r="17" spans="1:10" s="116" customFormat="1" ht="34.5" customHeight="1" x14ac:dyDescent="0.2">
      <c r="A17" s="15">
        <v>6</v>
      </c>
      <c r="B17" s="106" t="s">
        <v>29</v>
      </c>
      <c r="C17" s="15" t="s">
        <v>8</v>
      </c>
      <c r="D17" s="107">
        <v>956</v>
      </c>
      <c r="E17" s="14"/>
      <c r="F17" s="14"/>
      <c r="G17" s="14"/>
    </row>
    <row r="18" spans="1:10" s="116" customFormat="1" ht="32.25" customHeight="1" x14ac:dyDescent="0.2">
      <c r="A18" s="15">
        <v>7</v>
      </c>
      <c r="B18" s="106" t="s">
        <v>72</v>
      </c>
      <c r="C18" s="15" t="s">
        <v>8</v>
      </c>
      <c r="D18" s="107" t="s">
        <v>73</v>
      </c>
      <c r="E18" s="14"/>
      <c r="F18" s="14"/>
      <c r="G18" s="14"/>
    </row>
    <row r="19" spans="1:10" s="116" customFormat="1" ht="18" customHeight="1" x14ac:dyDescent="0.2">
      <c r="A19" s="15">
        <v>8</v>
      </c>
      <c r="B19" s="106" t="s">
        <v>74</v>
      </c>
      <c r="C19" s="15" t="s">
        <v>4</v>
      </c>
      <c r="D19" s="108">
        <f>D17*0.0005</f>
        <v>0.47800000000000004</v>
      </c>
      <c r="E19" s="14"/>
      <c r="F19" s="14"/>
      <c r="G19" s="14"/>
    </row>
    <row r="20" spans="1:10" s="116" customFormat="1" ht="31.5" customHeight="1" x14ac:dyDescent="0.2">
      <c r="A20" s="15">
        <v>9</v>
      </c>
      <c r="B20" s="106" t="s">
        <v>10</v>
      </c>
      <c r="C20" s="15" t="s">
        <v>8</v>
      </c>
      <c r="D20" s="107">
        <v>956</v>
      </c>
      <c r="E20" s="14"/>
      <c r="F20" s="14"/>
      <c r="G20" s="14"/>
    </row>
    <row r="21" spans="1:10" s="116" customFormat="1" ht="15" customHeight="1" x14ac:dyDescent="0.2">
      <c r="A21" s="109">
        <v>10</v>
      </c>
      <c r="B21" s="110" t="s">
        <v>75</v>
      </c>
      <c r="C21" s="15" t="s">
        <v>8</v>
      </c>
      <c r="D21" s="108">
        <f>D23*0.3</f>
        <v>44.4</v>
      </c>
      <c r="E21" s="14"/>
      <c r="F21" s="14"/>
      <c r="G21" s="14"/>
    </row>
    <row r="22" spans="1:10" s="116" customFormat="1" ht="15.75" customHeight="1" x14ac:dyDescent="0.2">
      <c r="A22" s="109"/>
      <c r="B22" s="110"/>
      <c r="C22" s="15" t="s">
        <v>7</v>
      </c>
      <c r="D22" s="108">
        <f>D21*0.15</f>
        <v>6.6599999999999993</v>
      </c>
      <c r="E22" s="14"/>
      <c r="F22" s="14"/>
      <c r="G22" s="14"/>
    </row>
    <row r="23" spans="1:10" s="116" customFormat="1" ht="18" customHeight="1" x14ac:dyDescent="0.2">
      <c r="A23" s="15">
        <v>11</v>
      </c>
      <c r="B23" s="106" t="s">
        <v>25</v>
      </c>
      <c r="C23" s="15" t="s">
        <v>6</v>
      </c>
      <c r="D23" s="107">
        <v>148</v>
      </c>
      <c r="E23" s="14"/>
      <c r="F23" s="14"/>
      <c r="G23" s="14"/>
    </row>
    <row r="24" spans="1:10" s="116" customFormat="1" ht="30" customHeight="1" x14ac:dyDescent="0.2">
      <c r="A24" s="15">
        <v>12</v>
      </c>
      <c r="B24" s="106" t="s">
        <v>55</v>
      </c>
      <c r="C24" s="15" t="s">
        <v>6</v>
      </c>
      <c r="D24" s="107">
        <f>4*1.5</f>
        <v>6</v>
      </c>
      <c r="E24" s="14"/>
      <c r="F24" s="14"/>
      <c r="G24" s="14"/>
    </row>
    <row r="25" spans="1:10" s="116" customFormat="1" ht="62.25" customHeight="1" x14ac:dyDescent="0.2">
      <c r="A25" s="15">
        <v>13</v>
      </c>
      <c r="B25" s="111" t="s">
        <v>16</v>
      </c>
      <c r="C25" s="15" t="s">
        <v>8</v>
      </c>
      <c r="D25" s="107">
        <v>140</v>
      </c>
      <c r="E25" s="14"/>
      <c r="F25" s="14"/>
      <c r="G25" s="14"/>
    </row>
    <row r="26" spans="1:10" s="116" customFormat="1" ht="15.75" x14ac:dyDescent="0.2">
      <c r="A26" s="104"/>
      <c r="B26" s="120" t="s">
        <v>13</v>
      </c>
      <c r="C26" s="121"/>
      <c r="D26" s="121"/>
      <c r="E26" s="118"/>
      <c r="F26" s="14"/>
      <c r="G26" s="14"/>
      <c r="H26" s="122"/>
      <c r="I26" s="122"/>
      <c r="J26" s="123"/>
    </row>
    <row r="27" spans="1:10" s="116" customFormat="1" ht="46.5" customHeight="1" x14ac:dyDescent="0.2">
      <c r="A27" s="15">
        <v>14</v>
      </c>
      <c r="B27" s="106" t="s">
        <v>56</v>
      </c>
      <c r="C27" s="15" t="s">
        <v>21</v>
      </c>
      <c r="D27" s="107" t="s">
        <v>57</v>
      </c>
      <c r="E27" s="14"/>
      <c r="F27" s="14"/>
      <c r="G27" s="14"/>
      <c r="H27" s="123"/>
      <c r="I27" s="123"/>
      <c r="J27" s="123"/>
    </row>
    <row r="28" spans="1:10" s="116" customFormat="1" ht="31.5" x14ac:dyDescent="0.2">
      <c r="A28" s="15">
        <v>15</v>
      </c>
      <c r="B28" s="106" t="s">
        <v>58</v>
      </c>
      <c r="C28" s="15" t="s">
        <v>8</v>
      </c>
      <c r="D28" s="112" t="s">
        <v>61</v>
      </c>
      <c r="E28" s="14"/>
      <c r="F28" s="14"/>
      <c r="G28" s="14"/>
      <c r="H28" s="123"/>
      <c r="I28" s="123"/>
      <c r="J28" s="123"/>
    </row>
    <row r="29" spans="1:10" s="116" customFormat="1" ht="35.25" customHeight="1" x14ac:dyDescent="0.2">
      <c r="A29" s="15">
        <v>16</v>
      </c>
      <c r="B29" s="106" t="s">
        <v>59</v>
      </c>
      <c r="C29" s="15" t="s">
        <v>8</v>
      </c>
      <c r="D29" s="112" t="s">
        <v>61</v>
      </c>
      <c r="E29" s="14"/>
      <c r="F29" s="14"/>
      <c r="G29" s="14"/>
      <c r="H29" s="123"/>
      <c r="I29" s="123"/>
      <c r="J29" s="123"/>
    </row>
    <row r="30" spans="1:10" s="116" customFormat="1" ht="35.25" customHeight="1" x14ac:dyDescent="0.2">
      <c r="A30" s="15">
        <v>17</v>
      </c>
      <c r="B30" s="106" t="s">
        <v>60</v>
      </c>
      <c r="C30" s="15" t="s">
        <v>8</v>
      </c>
      <c r="D30" s="112" t="s">
        <v>61</v>
      </c>
      <c r="E30" s="14"/>
      <c r="F30" s="14"/>
      <c r="G30" s="14"/>
      <c r="H30" s="123"/>
      <c r="I30" s="123"/>
      <c r="J30" s="123"/>
    </row>
    <row r="31" spans="1:10" s="116" customFormat="1" ht="16.5" customHeight="1" x14ac:dyDescent="0.2">
      <c r="A31" s="109">
        <v>18</v>
      </c>
      <c r="B31" s="110" t="s">
        <v>62</v>
      </c>
      <c r="C31" s="15" t="s">
        <v>8</v>
      </c>
      <c r="D31" s="108">
        <f>D33*0.3</f>
        <v>19.5</v>
      </c>
      <c r="E31" s="14"/>
      <c r="F31" s="14"/>
      <c r="G31" s="14"/>
      <c r="H31" s="123"/>
      <c r="I31" s="123"/>
      <c r="J31" s="123"/>
    </row>
    <row r="32" spans="1:10" s="116" customFormat="1" ht="16.5" customHeight="1" x14ac:dyDescent="0.2">
      <c r="A32" s="109"/>
      <c r="B32" s="110"/>
      <c r="C32" s="15" t="s">
        <v>7</v>
      </c>
      <c r="D32" s="108">
        <f>D31*0.15</f>
        <v>2.9249999999999998</v>
      </c>
      <c r="E32" s="14"/>
      <c r="F32" s="14"/>
      <c r="G32" s="14"/>
      <c r="H32" s="123"/>
      <c r="I32" s="123"/>
      <c r="J32" s="123"/>
    </row>
    <row r="33" spans="1:10" s="116" customFormat="1" ht="15.75" customHeight="1" x14ac:dyDescent="0.2">
      <c r="A33" s="15">
        <v>19</v>
      </c>
      <c r="B33" s="106" t="s">
        <v>24</v>
      </c>
      <c r="C33" s="15" t="s">
        <v>6</v>
      </c>
      <c r="D33" s="107">
        <v>65</v>
      </c>
      <c r="E33" s="14"/>
      <c r="F33" s="14"/>
      <c r="G33" s="14"/>
      <c r="H33" s="123"/>
      <c r="I33" s="123"/>
      <c r="J33" s="123"/>
    </row>
    <row r="34" spans="1:10" s="116" customFormat="1" ht="15.75" customHeight="1" x14ac:dyDescent="0.2">
      <c r="A34" s="15">
        <v>20</v>
      </c>
      <c r="B34" s="106" t="s">
        <v>63</v>
      </c>
      <c r="C34" s="15" t="s">
        <v>4</v>
      </c>
      <c r="D34" s="113">
        <f>510*0.0005</f>
        <v>0.255</v>
      </c>
      <c r="E34" s="14"/>
      <c r="F34" s="14"/>
      <c r="G34" s="14"/>
      <c r="H34" s="123"/>
      <c r="I34" s="123"/>
      <c r="J34" s="123"/>
    </row>
    <row r="35" spans="1:10" s="116" customFormat="1" ht="33" customHeight="1" x14ac:dyDescent="0.2">
      <c r="A35" s="15">
        <v>21</v>
      </c>
      <c r="B35" s="106" t="s">
        <v>17</v>
      </c>
      <c r="C35" s="15" t="s">
        <v>8</v>
      </c>
      <c r="D35" s="108">
        <v>510</v>
      </c>
      <c r="E35" s="14"/>
      <c r="F35" s="14"/>
      <c r="G35" s="14"/>
      <c r="H35" s="123"/>
      <c r="I35" s="123"/>
      <c r="J35" s="123"/>
    </row>
    <row r="36" spans="1:10" s="116" customFormat="1" ht="31.5" x14ac:dyDescent="0.2">
      <c r="A36" s="15">
        <v>22</v>
      </c>
      <c r="B36" s="106" t="s">
        <v>10</v>
      </c>
      <c r="C36" s="15" t="s">
        <v>8</v>
      </c>
      <c r="D36" s="108">
        <v>510</v>
      </c>
      <c r="E36" s="14"/>
      <c r="F36" s="14"/>
      <c r="G36" s="14"/>
      <c r="H36" s="123"/>
      <c r="I36" s="123"/>
      <c r="J36" s="123"/>
    </row>
    <row r="37" spans="1:10" s="116" customFormat="1" ht="63.75" customHeight="1" x14ac:dyDescent="0.2">
      <c r="A37" s="15">
        <v>23</v>
      </c>
      <c r="B37" s="106" t="s">
        <v>23</v>
      </c>
      <c r="C37" s="15" t="s">
        <v>8</v>
      </c>
      <c r="D37" s="107">
        <v>65</v>
      </c>
      <c r="E37" s="14"/>
      <c r="F37" s="14"/>
      <c r="G37" s="14"/>
      <c r="H37" s="123"/>
      <c r="I37" s="123"/>
      <c r="J37" s="123"/>
    </row>
    <row r="38" spans="1:10" s="116" customFormat="1" ht="15.75" x14ac:dyDescent="0.2">
      <c r="A38" s="104"/>
      <c r="B38" s="117" t="s">
        <v>19</v>
      </c>
      <c r="C38" s="104"/>
      <c r="D38" s="114"/>
      <c r="E38" s="14"/>
      <c r="F38" s="14"/>
      <c r="G38" s="14"/>
      <c r="H38" s="123"/>
      <c r="I38" s="123"/>
      <c r="J38" s="123"/>
    </row>
    <row r="39" spans="1:10" s="116" customFormat="1" ht="18" customHeight="1" x14ac:dyDescent="0.2">
      <c r="A39" s="15">
        <v>24</v>
      </c>
      <c r="B39" s="106" t="s">
        <v>18</v>
      </c>
      <c r="C39" s="15" t="s">
        <v>6</v>
      </c>
      <c r="D39" s="107">
        <v>10</v>
      </c>
      <c r="E39" s="14"/>
      <c r="F39" s="14"/>
      <c r="G39" s="14"/>
    </row>
    <row r="40" spans="1:10" s="116" customFormat="1" ht="18" customHeight="1" x14ac:dyDescent="0.2">
      <c r="A40" s="115">
        <v>25</v>
      </c>
      <c r="B40" s="106" t="s">
        <v>50</v>
      </c>
      <c r="C40" s="15" t="s">
        <v>8</v>
      </c>
      <c r="D40" s="108">
        <v>92</v>
      </c>
      <c r="E40" s="14"/>
      <c r="F40" s="14"/>
      <c r="G40" s="124"/>
      <c r="H40" s="123"/>
      <c r="I40" s="123"/>
      <c r="J40" s="123"/>
    </row>
    <row r="41" spans="1:10" s="116" customFormat="1" ht="18" customHeight="1" x14ac:dyDescent="0.2">
      <c r="A41" s="115">
        <v>26</v>
      </c>
      <c r="B41" s="106" t="s">
        <v>64</v>
      </c>
      <c r="C41" s="15" t="s">
        <v>4</v>
      </c>
      <c r="D41" s="108">
        <f>(D39*0.05)+(D40*0.04*1.98)</f>
        <v>7.7864000000000004</v>
      </c>
      <c r="E41" s="14"/>
      <c r="F41" s="14"/>
      <c r="G41" s="14"/>
      <c r="H41" s="123"/>
      <c r="I41" s="123"/>
      <c r="J41" s="123"/>
    </row>
    <row r="42" spans="1:10" s="116" customFormat="1" ht="18" customHeight="1" x14ac:dyDescent="0.2">
      <c r="A42" s="115">
        <v>27</v>
      </c>
      <c r="B42" s="106" t="s">
        <v>51</v>
      </c>
      <c r="C42" s="15" t="s">
        <v>4</v>
      </c>
      <c r="D42" s="108">
        <f>D41</f>
        <v>7.7864000000000004</v>
      </c>
      <c r="E42" s="14"/>
      <c r="F42" s="14"/>
      <c r="G42" s="14"/>
      <c r="H42" s="123"/>
      <c r="I42" s="123"/>
      <c r="J42" s="123"/>
    </row>
    <row r="43" spans="1:10" s="116" customFormat="1" ht="17.25" customHeight="1" x14ac:dyDescent="0.2">
      <c r="A43" s="128">
        <v>28</v>
      </c>
      <c r="B43" s="110" t="s">
        <v>65</v>
      </c>
      <c r="C43" s="15" t="s">
        <v>8</v>
      </c>
      <c r="D43" s="108">
        <f>D45*0.2</f>
        <v>2</v>
      </c>
      <c r="E43" s="14"/>
      <c r="F43" s="14"/>
      <c r="G43" s="14"/>
      <c r="H43" s="123"/>
      <c r="I43" s="123"/>
      <c r="J43" s="123"/>
    </row>
    <row r="44" spans="1:10" s="116" customFormat="1" ht="18" customHeight="1" x14ac:dyDescent="0.2">
      <c r="A44" s="129"/>
      <c r="B44" s="110"/>
      <c r="C44" s="15" t="s">
        <v>7</v>
      </c>
      <c r="D44" s="108">
        <f>D43*0.1</f>
        <v>0.2</v>
      </c>
      <c r="E44" s="14"/>
      <c r="F44" s="14"/>
      <c r="G44" s="14"/>
      <c r="H44" s="123"/>
      <c r="I44" s="123"/>
      <c r="J44" s="123"/>
    </row>
    <row r="45" spans="1:10" s="116" customFormat="1" ht="15.75" customHeight="1" x14ac:dyDescent="0.2">
      <c r="A45" s="15">
        <v>29</v>
      </c>
      <c r="B45" s="111" t="s">
        <v>26</v>
      </c>
      <c r="C45" s="15" t="s">
        <v>6</v>
      </c>
      <c r="D45" s="107">
        <v>10</v>
      </c>
      <c r="E45" s="14"/>
      <c r="F45" s="14"/>
      <c r="G45" s="14"/>
      <c r="H45" s="123"/>
      <c r="I45" s="123"/>
      <c r="J45" s="123"/>
    </row>
    <row r="46" spans="1:10" s="116" customFormat="1" ht="32.25" customHeight="1" x14ac:dyDescent="0.2">
      <c r="A46" s="115">
        <v>30</v>
      </c>
      <c r="B46" s="106" t="s">
        <v>27</v>
      </c>
      <c r="C46" s="15" t="s">
        <v>8</v>
      </c>
      <c r="D46" s="107">
        <v>92</v>
      </c>
      <c r="E46" s="14"/>
      <c r="F46" s="14"/>
      <c r="G46" s="14"/>
      <c r="H46" s="123"/>
      <c r="I46" s="123"/>
      <c r="J46" s="123"/>
    </row>
    <row r="47" spans="1:10" s="116" customFormat="1" ht="32.25" customHeight="1" x14ac:dyDescent="0.2">
      <c r="A47" s="115">
        <v>31</v>
      </c>
      <c r="B47" s="106" t="s">
        <v>10</v>
      </c>
      <c r="C47" s="15" t="s">
        <v>8</v>
      </c>
      <c r="D47" s="107">
        <f>D46</f>
        <v>92</v>
      </c>
      <c r="E47" s="14"/>
      <c r="F47" s="14"/>
      <c r="G47" s="14"/>
      <c r="H47" s="123"/>
      <c r="I47" s="123"/>
      <c r="J47" s="123"/>
    </row>
    <row r="48" spans="1:10" s="116" customFormat="1" ht="63" customHeight="1" x14ac:dyDescent="0.2">
      <c r="A48" s="15">
        <v>32</v>
      </c>
      <c r="B48" s="106" t="s">
        <v>16</v>
      </c>
      <c r="C48" s="15" t="s">
        <v>8</v>
      </c>
      <c r="D48" s="107">
        <v>10</v>
      </c>
      <c r="E48" s="14"/>
      <c r="F48" s="14"/>
      <c r="G48" s="14"/>
      <c r="H48" s="123"/>
      <c r="I48" s="123"/>
      <c r="J48" s="123"/>
    </row>
    <row r="49" spans="1:10" s="116" customFormat="1" ht="15.75" x14ac:dyDescent="0.2">
      <c r="A49" s="104"/>
      <c r="B49" s="117" t="s">
        <v>14</v>
      </c>
      <c r="C49" s="104"/>
      <c r="D49" s="105"/>
      <c r="E49" s="14"/>
      <c r="F49" s="14"/>
      <c r="G49" s="14"/>
      <c r="H49" s="123"/>
      <c r="I49" s="123"/>
      <c r="J49" s="123"/>
    </row>
    <row r="50" spans="1:10" s="116" customFormat="1" ht="18" customHeight="1" x14ac:dyDescent="0.2">
      <c r="A50" s="15">
        <v>33</v>
      </c>
      <c r="B50" s="106" t="s">
        <v>15</v>
      </c>
      <c r="C50" s="15" t="s">
        <v>8</v>
      </c>
      <c r="D50" s="107">
        <v>80</v>
      </c>
      <c r="E50" s="14"/>
      <c r="F50" s="14"/>
      <c r="G50" s="14"/>
      <c r="H50" s="123"/>
      <c r="I50" s="123"/>
      <c r="J50" s="123"/>
    </row>
    <row r="51" spans="1:10" s="116" customFormat="1" ht="18" customHeight="1" x14ac:dyDescent="0.2">
      <c r="A51" s="15">
        <v>34</v>
      </c>
      <c r="B51" s="106" t="s">
        <v>18</v>
      </c>
      <c r="C51" s="15" t="s">
        <v>6</v>
      </c>
      <c r="D51" s="107">
        <v>67</v>
      </c>
      <c r="E51" s="14"/>
      <c r="F51" s="14"/>
      <c r="G51" s="14"/>
      <c r="H51" s="123"/>
      <c r="I51" s="123"/>
      <c r="J51" s="123"/>
    </row>
    <row r="52" spans="1:10" s="116" customFormat="1" ht="18" customHeight="1" x14ac:dyDescent="0.2">
      <c r="A52" s="15">
        <v>35</v>
      </c>
      <c r="B52" s="106" t="s">
        <v>76</v>
      </c>
      <c r="C52" s="15" t="s">
        <v>4</v>
      </c>
      <c r="D52" s="108">
        <f>((D50*0.04)*1.98)+(D51*0.05)</f>
        <v>9.6859999999999999</v>
      </c>
      <c r="E52" s="118"/>
      <c r="F52" s="14"/>
      <c r="G52" s="14"/>
      <c r="H52" s="122"/>
      <c r="I52" s="122"/>
      <c r="J52" s="123"/>
    </row>
    <row r="53" spans="1:10" s="116" customFormat="1" ht="30" customHeight="1" x14ac:dyDescent="0.2">
      <c r="A53" s="15">
        <v>36</v>
      </c>
      <c r="B53" s="106" t="s">
        <v>77</v>
      </c>
      <c r="C53" s="15" t="s">
        <v>4</v>
      </c>
      <c r="D53" s="108">
        <f>((D50*0.04)*1.98)+(D51*0.05)</f>
        <v>9.6859999999999999</v>
      </c>
      <c r="E53" s="14"/>
      <c r="F53" s="14"/>
      <c r="G53" s="14"/>
      <c r="H53" s="123"/>
      <c r="I53" s="123"/>
      <c r="J53" s="123"/>
    </row>
    <row r="54" spans="1:10" s="116" customFormat="1" ht="16.5" customHeight="1" x14ac:dyDescent="0.2">
      <c r="A54" s="109">
        <v>37</v>
      </c>
      <c r="B54" s="110" t="s">
        <v>52</v>
      </c>
      <c r="C54" s="15" t="s">
        <v>8</v>
      </c>
      <c r="D54" s="107">
        <f>D56*0.2</f>
        <v>13.4</v>
      </c>
    </row>
    <row r="55" spans="1:10" s="119" customFormat="1" ht="17.25" customHeight="1" x14ac:dyDescent="0.2">
      <c r="A55" s="109"/>
      <c r="B55" s="110"/>
      <c r="C55" s="15" t="s">
        <v>7</v>
      </c>
      <c r="D55" s="107">
        <f>D54*0.1</f>
        <v>1.34</v>
      </c>
      <c r="E55" s="118"/>
      <c r="F55" s="118"/>
      <c r="G55" s="118"/>
      <c r="H55" s="118"/>
      <c r="I55" s="125"/>
      <c r="J55" s="126"/>
    </row>
    <row r="56" spans="1:10" s="119" customFormat="1" ht="17.25" customHeight="1" x14ac:dyDescent="0.2">
      <c r="A56" s="15">
        <v>38</v>
      </c>
      <c r="B56" s="111" t="s">
        <v>26</v>
      </c>
      <c r="C56" s="15" t="s">
        <v>6</v>
      </c>
      <c r="D56" s="107">
        <v>67</v>
      </c>
      <c r="E56" s="118"/>
      <c r="F56" s="118"/>
      <c r="G56" s="118"/>
      <c r="H56" s="118"/>
      <c r="I56" s="125"/>
      <c r="J56" s="126"/>
    </row>
    <row r="57" spans="1:10" s="119" customFormat="1" ht="17.25" customHeight="1" x14ac:dyDescent="0.2">
      <c r="A57" s="15">
        <v>39</v>
      </c>
      <c r="B57" s="106" t="s">
        <v>28</v>
      </c>
      <c r="C57" s="15" t="s">
        <v>8</v>
      </c>
      <c r="D57" s="107">
        <v>80</v>
      </c>
      <c r="E57" s="118"/>
      <c r="F57" s="118"/>
      <c r="G57" s="118"/>
      <c r="H57" s="126"/>
      <c r="I57" s="126"/>
      <c r="J57" s="126"/>
    </row>
    <row r="58" spans="1:10" s="119" customFormat="1" ht="31.5" customHeight="1" x14ac:dyDescent="0.2">
      <c r="A58" s="15">
        <v>40</v>
      </c>
      <c r="B58" s="106" t="s">
        <v>10</v>
      </c>
      <c r="C58" s="15" t="s">
        <v>8</v>
      </c>
      <c r="D58" s="107">
        <f>D50</f>
        <v>80</v>
      </c>
      <c r="E58" s="118"/>
      <c r="F58" s="118"/>
      <c r="G58" s="118"/>
      <c r="H58" s="126"/>
      <c r="I58" s="126"/>
      <c r="J58" s="126"/>
    </row>
    <row r="59" spans="1:10" s="119" customFormat="1" ht="50.25" customHeight="1" x14ac:dyDescent="0.2">
      <c r="A59" s="115">
        <v>41</v>
      </c>
      <c r="B59" s="106" t="s">
        <v>78</v>
      </c>
      <c r="C59" s="15" t="s">
        <v>7</v>
      </c>
      <c r="D59" s="108">
        <f>67*0.25*0.25</f>
        <v>4.1875</v>
      </c>
      <c r="E59" s="118"/>
      <c r="F59" s="118"/>
      <c r="G59" s="118"/>
      <c r="H59" s="126"/>
      <c r="I59" s="126"/>
      <c r="J59" s="126"/>
    </row>
    <row r="60" spans="1:10" s="119" customFormat="1" ht="30" customHeight="1" x14ac:dyDescent="0.2">
      <c r="A60" s="115">
        <v>42</v>
      </c>
      <c r="B60" s="106" t="s">
        <v>79</v>
      </c>
      <c r="C60" s="15" t="s">
        <v>8</v>
      </c>
      <c r="D60" s="108">
        <f>67*0.25</f>
        <v>16.75</v>
      </c>
      <c r="E60" s="118"/>
      <c r="F60" s="118"/>
      <c r="G60" s="118"/>
      <c r="H60" s="126"/>
      <c r="I60" s="126"/>
      <c r="J60" s="126"/>
    </row>
    <row r="61" spans="1:10" s="127" customFormat="1" ht="31.5" customHeight="1" x14ac:dyDescent="0.2">
      <c r="A61" s="115">
        <v>43</v>
      </c>
      <c r="B61" s="106" t="s">
        <v>81</v>
      </c>
      <c r="C61" s="15" t="s">
        <v>8</v>
      </c>
      <c r="D61" s="108">
        <f>67*0.25</f>
        <v>16.75</v>
      </c>
      <c r="E61" s="118"/>
      <c r="F61" s="118"/>
      <c r="G61" s="118"/>
      <c r="H61" s="126"/>
      <c r="I61" s="126"/>
      <c r="J61" s="126"/>
    </row>
    <row r="62" spans="1:10" s="119" customFormat="1" ht="31.5" customHeight="1" x14ac:dyDescent="0.2">
      <c r="A62" s="115">
        <v>44</v>
      </c>
      <c r="B62" s="106" t="s">
        <v>80</v>
      </c>
      <c r="C62" s="15" t="s">
        <v>7</v>
      </c>
      <c r="D62" s="108">
        <f>D59</f>
        <v>4.1875</v>
      </c>
      <c r="E62" s="118"/>
      <c r="F62" s="118"/>
      <c r="G62" s="118"/>
      <c r="H62" s="126"/>
      <c r="I62" s="126"/>
      <c r="J62" s="126"/>
    </row>
    <row r="63" spans="1:10" s="119" customFormat="1" ht="63.75" customHeight="1" x14ac:dyDescent="0.2">
      <c r="A63" s="15">
        <v>45</v>
      </c>
      <c r="B63" s="106" t="s">
        <v>16</v>
      </c>
      <c r="C63" s="15" t="s">
        <v>8</v>
      </c>
      <c r="D63" s="107">
        <v>67</v>
      </c>
      <c r="E63" s="125"/>
      <c r="F63" s="125"/>
      <c r="G63" s="125"/>
      <c r="H63" s="125"/>
      <c r="I63" s="125"/>
      <c r="J63" s="126"/>
    </row>
    <row r="64" spans="1:10" ht="24" customHeight="1" x14ac:dyDescent="0.25">
      <c r="A64" s="7"/>
      <c r="B64" s="8"/>
      <c r="C64" s="7"/>
      <c r="D64" s="9"/>
      <c r="H64" s="5"/>
      <c r="I64" s="5"/>
      <c r="J64" s="5"/>
    </row>
    <row r="65" spans="1:10" ht="16.5" customHeight="1" x14ac:dyDescent="0.25">
      <c r="A65" s="7"/>
      <c r="B65" s="8"/>
      <c r="C65" s="7"/>
      <c r="D65" s="9"/>
      <c r="E65" s="11"/>
      <c r="F65" s="11"/>
      <c r="G65" s="11"/>
      <c r="H65" s="11"/>
      <c r="I65" s="10"/>
      <c r="J65" s="5"/>
    </row>
    <row r="66" spans="1:10" ht="24" customHeight="1" x14ac:dyDescent="0.25">
      <c r="A66" s="7"/>
      <c r="B66" s="8" t="s">
        <v>53</v>
      </c>
      <c r="C66" s="7"/>
      <c r="D66" s="9"/>
      <c r="E66" s="11"/>
      <c r="F66" s="11"/>
      <c r="G66" s="11"/>
      <c r="H66" s="11"/>
      <c r="I66" s="10"/>
      <c r="J66" s="5"/>
    </row>
    <row r="67" spans="1:10" ht="12.75" customHeight="1" x14ac:dyDescent="0.2">
      <c r="B67" s="13" t="s">
        <v>11</v>
      </c>
      <c r="C67" s="4"/>
      <c r="D67" s="4"/>
      <c r="E67" s="11"/>
      <c r="F67" s="11"/>
      <c r="G67" s="11"/>
      <c r="H67" s="11"/>
      <c r="I67" s="10"/>
      <c r="J67" s="5"/>
    </row>
    <row r="68" spans="1:10" ht="12" customHeight="1" x14ac:dyDescent="0.2">
      <c r="B68" s="3"/>
      <c r="C68" s="4"/>
      <c r="D68" s="4"/>
      <c r="E68" s="11"/>
      <c r="F68" s="11"/>
      <c r="G68" s="11"/>
      <c r="H68" s="11"/>
      <c r="I68" s="10"/>
      <c r="J68" s="5"/>
    </row>
    <row r="69" spans="1:10" ht="18.75" customHeight="1" x14ac:dyDescent="0.2">
      <c r="B69" t="s">
        <v>12</v>
      </c>
      <c r="C69" s="4"/>
      <c r="D69" s="4"/>
      <c r="E69" s="11"/>
      <c r="F69" s="11"/>
      <c r="G69" s="11"/>
      <c r="H69" s="11"/>
      <c r="I69" s="10"/>
      <c r="J69" s="5"/>
    </row>
    <row r="70" spans="1:10" ht="15" customHeight="1" x14ac:dyDescent="0.2">
      <c r="B70" s="12" t="s">
        <v>11</v>
      </c>
      <c r="C70" s="4"/>
      <c r="D70" s="4"/>
      <c r="E70" s="11"/>
      <c r="F70" s="11"/>
      <c r="G70" s="11"/>
      <c r="H70" s="11"/>
      <c r="I70" s="10"/>
      <c r="J70" s="5"/>
    </row>
    <row r="71" spans="1:10" x14ac:dyDescent="0.2">
      <c r="E71" s="11"/>
      <c r="F71" s="11"/>
      <c r="G71" s="11"/>
      <c r="H71" s="11"/>
      <c r="I71" s="10"/>
      <c r="J71" s="5"/>
    </row>
    <row r="72" spans="1:10" x14ac:dyDescent="0.2">
      <c r="C72" s="3"/>
      <c r="D72" s="3"/>
      <c r="E72" s="11"/>
      <c r="F72" s="11"/>
      <c r="G72" s="11"/>
      <c r="H72" s="11"/>
      <c r="I72" s="10"/>
      <c r="J72" s="5"/>
    </row>
    <row r="73" spans="1:10" x14ac:dyDescent="0.2">
      <c r="C73" s="3"/>
      <c r="D73" s="3"/>
      <c r="E73" s="11"/>
      <c r="F73" s="11"/>
      <c r="G73" s="11"/>
      <c r="H73" s="11"/>
      <c r="I73" s="10"/>
      <c r="J73" s="5"/>
    </row>
    <row r="74" spans="1:10" x14ac:dyDescent="0.2">
      <c r="C74" s="3"/>
      <c r="D74" s="3"/>
      <c r="E74" s="11"/>
      <c r="F74" s="11"/>
      <c r="G74" s="11"/>
      <c r="H74" s="11"/>
      <c r="I74" s="10"/>
      <c r="J74" s="5"/>
    </row>
    <row r="75" spans="1:10" x14ac:dyDescent="0.2">
      <c r="C75" s="3"/>
      <c r="D75" s="3"/>
    </row>
    <row r="76" spans="1:10" x14ac:dyDescent="0.2">
      <c r="C76" s="3"/>
      <c r="D76" s="3"/>
      <c r="E76"/>
      <c r="F76"/>
      <c r="G76"/>
    </row>
    <row r="77" spans="1:10" x14ac:dyDescent="0.2">
      <c r="C77" s="3"/>
      <c r="D77" s="3"/>
      <c r="E77"/>
      <c r="F77"/>
      <c r="G77"/>
    </row>
    <row r="78" spans="1:10" x14ac:dyDescent="0.2">
      <c r="C78" s="3"/>
      <c r="D78" s="3"/>
      <c r="E78"/>
      <c r="F78"/>
      <c r="G78"/>
    </row>
    <row r="79" spans="1:10" x14ac:dyDescent="0.2">
      <c r="C79" s="3"/>
      <c r="D79" s="3"/>
      <c r="E79"/>
      <c r="F79"/>
      <c r="G79"/>
    </row>
    <row r="80" spans="1:10" x14ac:dyDescent="0.2">
      <c r="C80" s="3"/>
      <c r="D80" s="3"/>
      <c r="E80"/>
      <c r="F80"/>
      <c r="G80"/>
    </row>
    <row r="81" spans="3:7" x14ac:dyDescent="0.2">
      <c r="C81" s="3"/>
      <c r="D81" s="3"/>
      <c r="E81"/>
      <c r="F81"/>
      <c r="G81"/>
    </row>
    <row r="82" spans="3:7" x14ac:dyDescent="0.2">
      <c r="C82" s="3"/>
      <c r="D82" s="3"/>
      <c r="E82"/>
      <c r="F82"/>
      <c r="G82"/>
    </row>
    <row r="83" spans="3:7" x14ac:dyDescent="0.2">
      <c r="C83" s="3"/>
      <c r="D83" s="3"/>
      <c r="E83"/>
      <c r="F83"/>
      <c r="G83"/>
    </row>
    <row r="84" spans="3:7" x14ac:dyDescent="0.2">
      <c r="C84" s="3"/>
      <c r="D84" s="3"/>
      <c r="E84"/>
      <c r="F84"/>
      <c r="G84"/>
    </row>
    <row r="85" spans="3:7" x14ac:dyDescent="0.2">
      <c r="C85" s="3"/>
      <c r="D85" s="3"/>
      <c r="E85"/>
      <c r="F85"/>
      <c r="G85"/>
    </row>
    <row r="86" spans="3:7" x14ac:dyDescent="0.2">
      <c r="C86" s="3"/>
      <c r="D86" s="3"/>
      <c r="E86"/>
      <c r="F86"/>
      <c r="G86"/>
    </row>
    <row r="87" spans="3:7" x14ac:dyDescent="0.2">
      <c r="C87" s="3"/>
      <c r="D87" s="3"/>
      <c r="E87"/>
      <c r="F87"/>
      <c r="G87"/>
    </row>
    <row r="88" spans="3:7" x14ac:dyDescent="0.2">
      <c r="C88" s="3"/>
      <c r="D88" s="3"/>
      <c r="E88"/>
      <c r="F88"/>
      <c r="G88"/>
    </row>
    <row r="89" spans="3:7" x14ac:dyDescent="0.2">
      <c r="C89" s="3"/>
      <c r="D89" s="3"/>
      <c r="E89"/>
      <c r="F89"/>
      <c r="G89"/>
    </row>
    <row r="90" spans="3:7" x14ac:dyDescent="0.2">
      <c r="C90" s="3"/>
      <c r="D90" s="3"/>
      <c r="E90"/>
      <c r="F90"/>
      <c r="G90"/>
    </row>
    <row r="91" spans="3:7" x14ac:dyDescent="0.2">
      <c r="C91" s="3"/>
      <c r="D91" s="3"/>
      <c r="E91"/>
      <c r="F91"/>
      <c r="G91"/>
    </row>
    <row r="92" spans="3:7" x14ac:dyDescent="0.2">
      <c r="C92" s="3"/>
      <c r="D92" s="3"/>
      <c r="E92"/>
      <c r="F92"/>
      <c r="G92"/>
    </row>
    <row r="93" spans="3:7" x14ac:dyDescent="0.2">
      <c r="C93" s="3"/>
      <c r="D93" s="3"/>
      <c r="E93"/>
      <c r="F93"/>
      <c r="G93"/>
    </row>
    <row r="94" spans="3:7" x14ac:dyDescent="0.2">
      <c r="C94" s="3"/>
      <c r="D94" s="3"/>
      <c r="E94"/>
      <c r="F94"/>
      <c r="G94"/>
    </row>
    <row r="95" spans="3:7" x14ac:dyDescent="0.2">
      <c r="C95" s="3"/>
      <c r="D95" s="3"/>
      <c r="E95"/>
      <c r="F95"/>
      <c r="G95"/>
    </row>
    <row r="96" spans="3:7" x14ac:dyDescent="0.2">
      <c r="C96" s="3"/>
      <c r="D96" s="3"/>
      <c r="E96"/>
      <c r="F96"/>
      <c r="G96"/>
    </row>
    <row r="97" spans="3:7" x14ac:dyDescent="0.2">
      <c r="C97" s="3"/>
      <c r="D97" s="3"/>
      <c r="E97"/>
      <c r="F97"/>
      <c r="G97"/>
    </row>
    <row r="98" spans="3:7" x14ac:dyDescent="0.2">
      <c r="C98" s="3"/>
      <c r="D98" s="3"/>
      <c r="E98"/>
      <c r="F98"/>
      <c r="G98"/>
    </row>
    <row r="99" spans="3:7" x14ac:dyDescent="0.2">
      <c r="C99" s="3"/>
      <c r="D99" s="3"/>
      <c r="E99"/>
      <c r="F99"/>
      <c r="G99"/>
    </row>
    <row r="100" spans="3:7" x14ac:dyDescent="0.2">
      <c r="C100" s="3"/>
      <c r="D100" s="3"/>
      <c r="E100"/>
      <c r="F100"/>
      <c r="G100"/>
    </row>
    <row r="101" spans="3:7" x14ac:dyDescent="0.2">
      <c r="C101" s="3"/>
      <c r="D101" s="3"/>
      <c r="E101"/>
      <c r="F101"/>
      <c r="G101"/>
    </row>
    <row r="102" spans="3:7" x14ac:dyDescent="0.2">
      <c r="C102" s="3"/>
      <c r="D102" s="3"/>
      <c r="E102"/>
      <c r="F102"/>
      <c r="G102"/>
    </row>
    <row r="103" spans="3:7" x14ac:dyDescent="0.2">
      <c r="C103" s="3"/>
      <c r="D103" s="3"/>
      <c r="E103"/>
      <c r="F103"/>
      <c r="G103"/>
    </row>
    <row r="104" spans="3:7" x14ac:dyDescent="0.2">
      <c r="C104" s="3"/>
      <c r="D104" s="3"/>
      <c r="E104"/>
      <c r="F104"/>
      <c r="G104"/>
    </row>
    <row r="105" spans="3:7" x14ac:dyDescent="0.2">
      <c r="C105" s="3"/>
      <c r="D105" s="3"/>
      <c r="E105"/>
      <c r="F105"/>
      <c r="G105"/>
    </row>
    <row r="106" spans="3:7" x14ac:dyDescent="0.2">
      <c r="C106" s="3"/>
      <c r="D106" s="3"/>
      <c r="E106"/>
      <c r="F106"/>
      <c r="G106"/>
    </row>
    <row r="107" spans="3:7" x14ac:dyDescent="0.2">
      <c r="C107" s="3"/>
      <c r="D107" s="3"/>
      <c r="E107"/>
      <c r="F107"/>
      <c r="G107"/>
    </row>
    <row r="108" spans="3:7" x14ac:dyDescent="0.2">
      <c r="C108" s="3"/>
      <c r="D108" s="3"/>
      <c r="E108"/>
      <c r="F108"/>
      <c r="G108"/>
    </row>
    <row r="109" spans="3:7" x14ac:dyDescent="0.2">
      <c r="C109" s="3"/>
      <c r="D109" s="3"/>
      <c r="E109"/>
      <c r="F109"/>
      <c r="G109"/>
    </row>
    <row r="110" spans="3:7" x14ac:dyDescent="0.2">
      <c r="C110" s="3"/>
      <c r="D110" s="3"/>
      <c r="E110"/>
      <c r="F110"/>
      <c r="G110"/>
    </row>
    <row r="111" spans="3:7" x14ac:dyDescent="0.2">
      <c r="C111" s="3"/>
      <c r="D111" s="3"/>
      <c r="E111"/>
      <c r="F111"/>
      <c r="G111"/>
    </row>
    <row r="112" spans="3:7" x14ac:dyDescent="0.2">
      <c r="C112" s="3"/>
      <c r="D112" s="3"/>
      <c r="E112"/>
      <c r="F112"/>
      <c r="G112"/>
    </row>
    <row r="113" spans="3:7" x14ac:dyDescent="0.2">
      <c r="C113" s="3"/>
      <c r="D113" s="3"/>
      <c r="E113"/>
      <c r="F113"/>
      <c r="G113"/>
    </row>
    <row r="114" spans="3:7" x14ac:dyDescent="0.2">
      <c r="C114" s="3"/>
      <c r="D114" s="3"/>
      <c r="E114"/>
      <c r="F114"/>
      <c r="G114"/>
    </row>
    <row r="115" spans="3:7" x14ac:dyDescent="0.2">
      <c r="C115" s="3"/>
      <c r="D115" s="3"/>
      <c r="E115"/>
      <c r="F115"/>
      <c r="G115"/>
    </row>
    <row r="116" spans="3:7" x14ac:dyDescent="0.2">
      <c r="C116" s="3"/>
      <c r="D116" s="3"/>
      <c r="E116"/>
      <c r="F116"/>
      <c r="G116"/>
    </row>
    <row r="117" spans="3:7" x14ac:dyDescent="0.2">
      <c r="C117" s="3"/>
      <c r="D117" s="3"/>
      <c r="E117"/>
      <c r="F117"/>
      <c r="G117"/>
    </row>
    <row r="118" spans="3:7" x14ac:dyDescent="0.2">
      <c r="C118" s="3"/>
      <c r="D118" s="3"/>
      <c r="E118"/>
      <c r="F118"/>
      <c r="G118"/>
    </row>
    <row r="119" spans="3:7" x14ac:dyDescent="0.2">
      <c r="C119" s="3"/>
      <c r="D119" s="3"/>
      <c r="E119"/>
      <c r="F119"/>
      <c r="G119"/>
    </row>
    <row r="120" spans="3:7" x14ac:dyDescent="0.2">
      <c r="C120" s="3"/>
      <c r="D120" s="3"/>
      <c r="E120"/>
      <c r="F120"/>
      <c r="G120"/>
    </row>
    <row r="121" spans="3:7" x14ac:dyDescent="0.2">
      <c r="E121"/>
      <c r="F121"/>
      <c r="G121"/>
    </row>
    <row r="122" spans="3:7" x14ac:dyDescent="0.2">
      <c r="E122"/>
      <c r="F122"/>
      <c r="G122"/>
    </row>
    <row r="123" spans="3:7" x14ac:dyDescent="0.2">
      <c r="E123"/>
      <c r="F123"/>
      <c r="G123"/>
    </row>
    <row r="124" spans="3:7" x14ac:dyDescent="0.2">
      <c r="E124"/>
      <c r="F124"/>
      <c r="G124"/>
    </row>
  </sheetData>
  <mergeCells count="16">
    <mergeCell ref="A2:B2"/>
    <mergeCell ref="A3:B3"/>
    <mergeCell ref="C3:D3"/>
    <mergeCell ref="A4:B4"/>
    <mergeCell ref="C4:D4"/>
    <mergeCell ref="A6:D6"/>
    <mergeCell ref="A7:D7"/>
    <mergeCell ref="A8:D8"/>
    <mergeCell ref="A54:A55"/>
    <mergeCell ref="B54:B55"/>
    <mergeCell ref="A31:A32"/>
    <mergeCell ref="B31:B32"/>
    <mergeCell ref="A21:A22"/>
    <mergeCell ref="B21:B22"/>
    <mergeCell ref="B43:B44"/>
    <mergeCell ref="A43:A44"/>
  </mergeCells>
  <phoneticPr fontId="0" type="noConversion"/>
  <printOptions horizontalCentered="1"/>
  <pageMargins left="0.23622047244094491" right="0.23622047244094491" top="0.23622047244094491" bottom="0.23622047244094491" header="0.23622047244094491" footer="0.23622047244094491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D24" sqref="D24"/>
    </sheetView>
  </sheetViews>
  <sheetFormatPr defaultRowHeight="12.75" x14ac:dyDescent="0.2"/>
  <sheetData>
    <row r="1" spans="1:12" x14ac:dyDescent="0.2">
      <c r="A1" s="6"/>
      <c r="B1" s="18"/>
      <c r="C1" s="18"/>
      <c r="D1" s="18"/>
      <c r="E1" s="18"/>
      <c r="F1" s="19"/>
      <c r="G1" s="18"/>
      <c r="H1" s="18"/>
      <c r="I1" s="18"/>
      <c r="J1" s="18"/>
      <c r="K1" s="18"/>
      <c r="L1" s="18"/>
    </row>
    <row r="2" spans="1:12" ht="18.75" x14ac:dyDescent="0.2">
      <c r="A2" s="67" t="s">
        <v>48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18.75" x14ac:dyDescent="0.2">
      <c r="A3" s="67" t="s">
        <v>49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18.75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8.75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x14ac:dyDescent="0.2">
      <c r="A6" s="6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37.5" x14ac:dyDescent="0.2">
      <c r="A7" s="68" t="s">
        <v>30</v>
      </c>
      <c r="B7" s="68"/>
      <c r="C7" s="21" t="s">
        <v>3</v>
      </c>
      <c r="D7" s="69" t="s">
        <v>31</v>
      </c>
      <c r="E7" s="70"/>
      <c r="F7" s="71"/>
      <c r="G7" s="22" t="s">
        <v>32</v>
      </c>
      <c r="H7" s="72" t="s">
        <v>33</v>
      </c>
      <c r="I7" s="73"/>
      <c r="J7" s="69" t="s">
        <v>34</v>
      </c>
      <c r="K7" s="70"/>
      <c r="L7" s="23" t="s">
        <v>35</v>
      </c>
    </row>
    <row r="8" spans="1:12" ht="44.25" x14ac:dyDescent="0.2">
      <c r="A8" s="74" t="s">
        <v>36</v>
      </c>
      <c r="B8" s="74"/>
      <c r="C8" s="24"/>
      <c r="D8" s="15" t="s">
        <v>37</v>
      </c>
      <c r="E8" s="75" t="s">
        <v>38</v>
      </c>
      <c r="F8" s="76"/>
      <c r="G8" s="25" t="s">
        <v>39</v>
      </c>
      <c r="H8" s="77" t="s">
        <v>40</v>
      </c>
      <c r="I8" s="78"/>
      <c r="J8" s="26" t="s">
        <v>41</v>
      </c>
      <c r="K8" s="27" t="s">
        <v>38</v>
      </c>
      <c r="L8" s="28" t="s">
        <v>42</v>
      </c>
    </row>
    <row r="9" spans="1:12" ht="16.5" thickBot="1" x14ac:dyDescent="0.25">
      <c r="A9" s="79" t="s">
        <v>43</v>
      </c>
      <c r="B9" s="79"/>
      <c r="C9" s="29" t="s">
        <v>44</v>
      </c>
      <c r="D9" s="30" t="s">
        <v>7</v>
      </c>
      <c r="E9" s="80" t="s">
        <v>45</v>
      </c>
      <c r="F9" s="81"/>
      <c r="G9" s="80" t="s">
        <v>7</v>
      </c>
      <c r="H9" s="82"/>
      <c r="I9" s="82"/>
      <c r="J9" s="81"/>
      <c r="K9" s="29" t="s">
        <v>45</v>
      </c>
      <c r="L9" s="30" t="s">
        <v>7</v>
      </c>
    </row>
    <row r="10" spans="1:12" ht="15.75" x14ac:dyDescent="0.2">
      <c r="A10" s="85" t="s">
        <v>46</v>
      </c>
      <c r="B10" s="31">
        <v>0.1</v>
      </c>
      <c r="C10" s="32"/>
      <c r="D10" s="33">
        <v>0.09</v>
      </c>
      <c r="E10" s="34">
        <f t="shared" ref="E10:E20" si="0">C10*D10</f>
        <v>0</v>
      </c>
      <c r="F10" s="88">
        <f>E10+E11+E12+E13+E14</f>
        <v>0</v>
      </c>
      <c r="G10" s="34">
        <f t="shared" ref="G10:G20" si="1">E10*15%</f>
        <v>0</v>
      </c>
      <c r="H10" s="34">
        <f t="shared" ref="H10:H20" si="2">E10+G10</f>
        <v>0</v>
      </c>
      <c r="I10" s="90">
        <f>SUM(H10:H14)</f>
        <v>0</v>
      </c>
      <c r="J10" s="35">
        <f t="shared" ref="J10:J20" si="3">3.14*(B10/2*B10/2)*1.5*1.5</f>
        <v>1.7662500000000001E-2</v>
      </c>
      <c r="K10" s="35">
        <f t="shared" ref="K10:K20" si="4">J10*C10</f>
        <v>0</v>
      </c>
      <c r="L10" s="36">
        <f t="shared" ref="L10:L20" si="5">E10+G10+K10</f>
        <v>0</v>
      </c>
    </row>
    <row r="11" spans="1:12" ht="15.75" x14ac:dyDescent="0.2">
      <c r="A11" s="86"/>
      <c r="B11" s="37">
        <v>0.15</v>
      </c>
      <c r="C11" s="38"/>
      <c r="D11" s="39">
        <v>0.17</v>
      </c>
      <c r="E11" s="34">
        <f t="shared" si="0"/>
        <v>0</v>
      </c>
      <c r="F11" s="89"/>
      <c r="G11" s="34">
        <f t="shared" si="1"/>
        <v>0</v>
      </c>
      <c r="H11" s="34">
        <f t="shared" si="2"/>
        <v>0</v>
      </c>
      <c r="I11" s="91"/>
      <c r="J11" s="35">
        <f t="shared" si="3"/>
        <v>3.9740625000000002E-2</v>
      </c>
      <c r="K11" s="35">
        <f t="shared" si="4"/>
        <v>0</v>
      </c>
      <c r="L11" s="36">
        <f t="shared" si="5"/>
        <v>0</v>
      </c>
    </row>
    <row r="12" spans="1:12" x14ac:dyDescent="0.2">
      <c r="A12" s="86"/>
      <c r="B12" s="40">
        <v>0.2</v>
      </c>
      <c r="C12" s="41"/>
      <c r="D12" s="42">
        <v>0.3</v>
      </c>
      <c r="E12" s="34">
        <f t="shared" si="0"/>
        <v>0</v>
      </c>
      <c r="F12" s="89"/>
      <c r="G12" s="34">
        <f t="shared" si="1"/>
        <v>0</v>
      </c>
      <c r="H12" s="41">
        <f t="shared" si="2"/>
        <v>0</v>
      </c>
      <c r="I12" s="91"/>
      <c r="J12" s="35">
        <f t="shared" si="3"/>
        <v>7.0650000000000004E-2</v>
      </c>
      <c r="K12" s="43">
        <f t="shared" si="4"/>
        <v>0</v>
      </c>
      <c r="L12" s="36">
        <f t="shared" si="5"/>
        <v>0</v>
      </c>
    </row>
    <row r="13" spans="1:12" x14ac:dyDescent="0.2">
      <c r="A13" s="86"/>
      <c r="B13" s="44">
        <v>0.24</v>
      </c>
      <c r="C13" s="39"/>
      <c r="D13" s="45">
        <v>0.47</v>
      </c>
      <c r="E13" s="39">
        <f t="shared" si="0"/>
        <v>0</v>
      </c>
      <c r="F13" s="89"/>
      <c r="G13" s="39">
        <f t="shared" si="1"/>
        <v>0</v>
      </c>
      <c r="H13" s="34">
        <f t="shared" si="2"/>
        <v>0</v>
      </c>
      <c r="I13" s="91"/>
      <c r="J13" s="46">
        <f t="shared" si="3"/>
        <v>0.10173599999999999</v>
      </c>
      <c r="K13" s="46">
        <f t="shared" si="4"/>
        <v>0</v>
      </c>
      <c r="L13" s="47">
        <f t="shared" si="5"/>
        <v>0</v>
      </c>
    </row>
    <row r="14" spans="1:12" x14ac:dyDescent="0.2">
      <c r="A14" s="86"/>
      <c r="B14" s="48">
        <v>0.3</v>
      </c>
      <c r="C14" s="39"/>
      <c r="D14" s="39">
        <v>0.94</v>
      </c>
      <c r="E14" s="34">
        <f t="shared" si="0"/>
        <v>0</v>
      </c>
      <c r="F14" s="89"/>
      <c r="G14" s="34">
        <f t="shared" si="1"/>
        <v>0</v>
      </c>
      <c r="H14" s="34">
        <f t="shared" si="2"/>
        <v>0</v>
      </c>
      <c r="I14" s="92"/>
      <c r="J14" s="46">
        <f t="shared" si="3"/>
        <v>0.15896250000000001</v>
      </c>
      <c r="K14" s="46">
        <f t="shared" si="4"/>
        <v>0</v>
      </c>
      <c r="L14" s="47">
        <f t="shared" si="5"/>
        <v>0</v>
      </c>
    </row>
    <row r="15" spans="1:12" x14ac:dyDescent="0.2">
      <c r="A15" s="86"/>
      <c r="B15" s="44">
        <v>0.35</v>
      </c>
      <c r="C15" s="49"/>
      <c r="D15" s="39">
        <v>1.25</v>
      </c>
      <c r="E15" s="34">
        <f t="shared" si="0"/>
        <v>0</v>
      </c>
      <c r="F15" s="86">
        <f>SUM(E15:E20)</f>
        <v>4.83</v>
      </c>
      <c r="G15" s="34">
        <f t="shared" si="1"/>
        <v>0</v>
      </c>
      <c r="H15" s="34">
        <f t="shared" si="2"/>
        <v>0</v>
      </c>
      <c r="I15" s="93">
        <f>SUM(H15:H20)</f>
        <v>5.5545</v>
      </c>
      <c r="J15" s="46">
        <f t="shared" si="3"/>
        <v>0.21636562500000001</v>
      </c>
      <c r="K15" s="46">
        <f t="shared" si="4"/>
        <v>0</v>
      </c>
      <c r="L15" s="47">
        <f t="shared" si="5"/>
        <v>0</v>
      </c>
    </row>
    <row r="16" spans="1:12" x14ac:dyDescent="0.2">
      <c r="A16" s="86"/>
      <c r="B16" s="48">
        <v>0.4</v>
      </c>
      <c r="C16" s="50">
        <v>3</v>
      </c>
      <c r="D16" s="39">
        <v>1.61</v>
      </c>
      <c r="E16" s="39">
        <f t="shared" si="0"/>
        <v>4.83</v>
      </c>
      <c r="F16" s="86"/>
      <c r="G16" s="39">
        <f t="shared" si="1"/>
        <v>0.72450000000000003</v>
      </c>
      <c r="H16" s="34">
        <f t="shared" si="2"/>
        <v>5.5545</v>
      </c>
      <c r="I16" s="91"/>
      <c r="J16" s="46">
        <f t="shared" si="3"/>
        <v>0.28260000000000002</v>
      </c>
      <c r="K16" s="51">
        <f t="shared" si="4"/>
        <v>0.84780000000000011</v>
      </c>
      <c r="L16" s="47">
        <f t="shared" si="5"/>
        <v>6.4023000000000003</v>
      </c>
    </row>
    <row r="17" spans="1:12" x14ac:dyDescent="0.2">
      <c r="A17" s="86"/>
      <c r="B17" s="52">
        <v>0.45</v>
      </c>
      <c r="C17" s="53"/>
      <c r="D17" s="39">
        <v>2.02</v>
      </c>
      <c r="E17" s="53">
        <f t="shared" si="0"/>
        <v>0</v>
      </c>
      <c r="F17" s="86"/>
      <c r="G17" s="53">
        <f t="shared" si="1"/>
        <v>0</v>
      </c>
      <c r="H17" s="34">
        <f t="shared" si="2"/>
        <v>0</v>
      </c>
      <c r="I17" s="91"/>
      <c r="J17" s="54">
        <f t="shared" si="3"/>
        <v>0.35766562499999999</v>
      </c>
      <c r="K17" s="54">
        <f t="shared" si="4"/>
        <v>0</v>
      </c>
      <c r="L17" s="55">
        <f t="shared" si="5"/>
        <v>0</v>
      </c>
    </row>
    <row r="18" spans="1:12" x14ac:dyDescent="0.2">
      <c r="A18" s="86"/>
      <c r="B18" s="52">
        <v>0.5</v>
      </c>
      <c r="C18" s="53"/>
      <c r="D18" s="39">
        <v>2.97</v>
      </c>
      <c r="E18" s="53">
        <f t="shared" si="0"/>
        <v>0</v>
      </c>
      <c r="F18" s="86"/>
      <c r="G18" s="53">
        <f t="shared" si="1"/>
        <v>0</v>
      </c>
      <c r="H18" s="34">
        <f>G18+E18</f>
        <v>0</v>
      </c>
      <c r="I18" s="91"/>
      <c r="J18" s="54">
        <f t="shared" si="3"/>
        <v>0.44156249999999997</v>
      </c>
      <c r="K18" s="54">
        <f t="shared" si="4"/>
        <v>0</v>
      </c>
      <c r="L18" s="55">
        <f t="shared" si="5"/>
        <v>0</v>
      </c>
    </row>
    <row r="19" spans="1:12" x14ac:dyDescent="0.2">
      <c r="A19" s="86"/>
      <c r="B19" s="52">
        <v>0.68</v>
      </c>
      <c r="C19" s="53"/>
      <c r="D19" s="53">
        <v>6</v>
      </c>
      <c r="E19" s="53">
        <f t="shared" si="0"/>
        <v>0</v>
      </c>
      <c r="F19" s="86"/>
      <c r="G19" s="53">
        <f t="shared" si="1"/>
        <v>0</v>
      </c>
      <c r="H19" s="34">
        <f t="shared" si="2"/>
        <v>0</v>
      </c>
      <c r="I19" s="91"/>
      <c r="J19" s="54">
        <f t="shared" si="3"/>
        <v>0.81671400000000027</v>
      </c>
      <c r="K19" s="54">
        <f t="shared" si="4"/>
        <v>0</v>
      </c>
      <c r="L19" s="55">
        <f t="shared" si="5"/>
        <v>0</v>
      </c>
    </row>
    <row r="20" spans="1:12" ht="16.5" thickBot="1" x14ac:dyDescent="0.25">
      <c r="A20" s="87"/>
      <c r="B20" s="56">
        <v>0.72</v>
      </c>
      <c r="C20" s="30"/>
      <c r="D20" s="30">
        <v>10.08</v>
      </c>
      <c r="E20" s="30">
        <f t="shared" si="0"/>
        <v>0</v>
      </c>
      <c r="F20" s="87"/>
      <c r="G20" s="30">
        <f t="shared" si="1"/>
        <v>0</v>
      </c>
      <c r="H20" s="30">
        <f t="shared" si="2"/>
        <v>0</v>
      </c>
      <c r="I20" s="94"/>
      <c r="J20" s="57">
        <f t="shared" si="3"/>
        <v>0.91562399999999999</v>
      </c>
      <c r="K20" s="57">
        <f t="shared" si="4"/>
        <v>0</v>
      </c>
      <c r="L20" s="58">
        <f t="shared" si="5"/>
        <v>0</v>
      </c>
    </row>
    <row r="21" spans="1:12" ht="18.75" x14ac:dyDescent="0.2">
      <c r="A21" s="6"/>
      <c r="B21" s="59" t="s">
        <v>47</v>
      </c>
      <c r="C21" s="60">
        <f>SUM(C10:C20)</f>
        <v>3</v>
      </c>
      <c r="D21" s="61"/>
      <c r="E21" s="95">
        <f>SUM(E10:E20)</f>
        <v>4.83</v>
      </c>
      <c r="F21" s="96"/>
      <c r="G21" s="62">
        <f>SUM(G10:G20)</f>
        <v>0.72450000000000003</v>
      </c>
      <c r="H21" s="83">
        <f>SUM(H10:H20)</f>
        <v>5.5545</v>
      </c>
      <c r="I21" s="97"/>
      <c r="J21" s="83">
        <f>SUM(K10:K20)</f>
        <v>0.84780000000000011</v>
      </c>
      <c r="K21" s="84"/>
      <c r="L21" s="63">
        <f>SUM(L10:L20)</f>
        <v>6.4023000000000003</v>
      </c>
    </row>
    <row r="22" spans="1:12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</row>
    <row r="23" spans="1:12" x14ac:dyDescent="0.2">
      <c r="A23" s="16"/>
      <c r="B23" s="16"/>
      <c r="C23" s="16"/>
      <c r="D23" s="64"/>
      <c r="E23" s="16"/>
      <c r="F23" s="16"/>
      <c r="G23" s="16"/>
      <c r="H23" s="16"/>
      <c r="I23" s="16"/>
      <c r="J23" s="16"/>
      <c r="K23" s="16"/>
      <c r="L23" s="16"/>
    </row>
  </sheetData>
  <mergeCells count="21">
    <mergeCell ref="J21:K21"/>
    <mergeCell ref="A10:A20"/>
    <mergeCell ref="F10:F14"/>
    <mergeCell ref="I10:I14"/>
    <mergeCell ref="F15:F20"/>
    <mergeCell ref="I15:I20"/>
    <mergeCell ref="E21:F21"/>
    <mergeCell ref="H21:I21"/>
    <mergeCell ref="A8:B8"/>
    <mergeCell ref="E8:F8"/>
    <mergeCell ref="H8:I8"/>
    <mergeCell ref="A9:B9"/>
    <mergeCell ref="E9:F9"/>
    <mergeCell ref="G9:J9"/>
    <mergeCell ref="A2:L2"/>
    <mergeCell ref="A3:L3"/>
    <mergeCell ref="A5:L5"/>
    <mergeCell ref="A7:B7"/>
    <mergeCell ref="D7:F7"/>
    <mergeCell ref="H7:I7"/>
    <mergeCell ref="J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Дефектовка</vt:lpstr>
      <vt:lpstr>Валка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2022-07-28T02:03:08Z</cp:lastPrinted>
  <dcterms:created xsi:type="dcterms:W3CDTF">1996-10-08T23:32:33Z</dcterms:created>
  <dcterms:modified xsi:type="dcterms:W3CDTF">2022-07-28T02:03:13Z</dcterms:modified>
</cp:coreProperties>
</file>